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výběr tržeb turnikety 2022\"/>
    </mc:Choice>
  </mc:AlternateContent>
  <bookViews>
    <workbookView xWindow="0" yWindow="0" windowWidth="28800" windowHeight="12345" firstSheet="1" activeTab="1"/>
  </bookViews>
  <sheets>
    <sheet name="Rekapitulace zakázky" sheetId="1" state="hidden" r:id="rId1"/>
    <sheet name="OR_PHA - Výběr a zpracová..." sheetId="2" r:id="rId2"/>
  </sheets>
  <definedNames>
    <definedName name="_xlnm._FilterDatabase" localSheetId="1" hidden="1">'OR_PHA - Výběr a zpracová...'!$C$14:$I$31</definedName>
    <definedName name="_xlnm.Print_Titles" localSheetId="1">'OR_PHA - Výběr a zpracová...'!$14:$14</definedName>
    <definedName name="_xlnm.Print_Titles" localSheetId="0">'Rekapitulace zakázky'!$92:$92</definedName>
    <definedName name="_xlnm.Print_Area" localSheetId="1">'OR_PHA - Výběr a zpracová...'!$C$4:$H$31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AY95" i="1" l="1"/>
  <c r="AX95" i="1"/>
  <c r="BG30" i="2"/>
  <c r="BF30" i="2"/>
  <c r="BE30" i="2"/>
  <c r="BD30" i="2"/>
  <c r="R30" i="2"/>
  <c r="P30" i="2"/>
  <c r="N30" i="2"/>
  <c r="BG28" i="2"/>
  <c r="BF28" i="2"/>
  <c r="BE28" i="2"/>
  <c r="BD28" i="2"/>
  <c r="R28" i="2"/>
  <c r="P28" i="2"/>
  <c r="N28" i="2"/>
  <c r="BG26" i="2"/>
  <c r="BF26" i="2"/>
  <c r="BE26" i="2"/>
  <c r="BD26" i="2"/>
  <c r="R26" i="2"/>
  <c r="P26" i="2"/>
  <c r="N26" i="2"/>
  <c r="BG23" i="2"/>
  <c r="BF23" i="2"/>
  <c r="BE23" i="2"/>
  <c r="BD23" i="2"/>
  <c r="R23" i="2"/>
  <c r="R22" i="2" s="1"/>
  <c r="P23" i="2"/>
  <c r="P22" i="2" s="1"/>
  <c r="N23" i="2"/>
  <c r="N22" i="2" s="1"/>
  <c r="BG20" i="2"/>
  <c r="BF20" i="2"/>
  <c r="BE20" i="2"/>
  <c r="BD20" i="2"/>
  <c r="R20" i="2"/>
  <c r="R19" i="2" s="1"/>
  <c r="P20" i="2"/>
  <c r="P19" i="2" s="1"/>
  <c r="N20" i="2"/>
  <c r="N19" i="2" s="1"/>
  <c r="BG17" i="2"/>
  <c r="BF17" i="2"/>
  <c r="BE17" i="2"/>
  <c r="BD17" i="2"/>
  <c r="R17" i="2"/>
  <c r="R16" i="2" s="1"/>
  <c r="P17" i="2"/>
  <c r="P16" i="2" s="1"/>
  <c r="N17" i="2"/>
  <c r="N16" i="2" s="1"/>
  <c r="L90" i="1"/>
  <c r="AM90" i="1"/>
  <c r="AM89" i="1"/>
  <c r="L89" i="1"/>
  <c r="AM87" i="1"/>
  <c r="L87" i="1"/>
  <c r="L85" i="1"/>
  <c r="L84" i="1"/>
  <c r="BI20" i="2"/>
  <c r="BI23" i="2"/>
  <c r="BI17" i="2"/>
  <c r="BI30" i="2"/>
  <c r="BI26" i="2"/>
  <c r="BI28" i="2"/>
  <c r="AS94" i="1"/>
  <c r="BA95" i="1" l="1"/>
  <c r="BA94" i="1" s="1"/>
  <c r="W30" i="1" s="1"/>
  <c r="BD95" i="1"/>
  <c r="BD94" i="1" s="1"/>
  <c r="W33" i="1" s="1"/>
  <c r="BB95" i="1"/>
  <c r="BB94" i="1" s="1"/>
  <c r="W31" i="1" s="1"/>
  <c r="BC95" i="1"/>
  <c r="BC94" i="1" s="1"/>
  <c r="W32" i="1" s="1"/>
  <c r="BI25" i="2"/>
  <c r="N25" i="2"/>
  <c r="N15" i="2"/>
  <c r="AU95" i="1" s="1"/>
  <c r="AU94" i="1" s="1"/>
  <c r="P25" i="2"/>
  <c r="P15" i="2" s="1"/>
  <c r="R25" i="2"/>
  <c r="R15" i="2" s="1"/>
  <c r="BI19" i="2"/>
  <c r="BI22" i="2"/>
  <c r="BI16" i="2"/>
  <c r="BC30" i="2"/>
  <c r="BC17" i="2"/>
  <c r="BC20" i="2"/>
  <c r="BC23" i="2"/>
  <c r="BC26" i="2"/>
  <c r="BC28" i="2"/>
  <c r="AW95" i="1"/>
  <c r="AW94" i="1" l="1"/>
  <c r="AK30" i="1" s="1"/>
  <c r="AX94" i="1"/>
  <c r="BI15" i="2"/>
  <c r="AY94" i="1"/>
  <c r="AV95" i="1"/>
  <c r="AT95" i="1" s="1"/>
  <c r="AZ95" i="1"/>
  <c r="AZ94" i="1" s="1"/>
  <c r="W29" i="1" s="1"/>
  <c r="AG95" i="1" l="1"/>
  <c r="AG94" i="1" s="1"/>
  <c r="AK26" i="1" s="1"/>
  <c r="AV94" i="1"/>
  <c r="AK29" i="1" s="1"/>
  <c r="AK35" i="1" l="1"/>
  <c r="AN95" i="1"/>
  <c r="AT94" i="1"/>
  <c r="AN94" i="1" l="1"/>
</calcChain>
</file>

<file path=xl/sharedStrings.xml><?xml version="1.0" encoding="utf-8"?>
<sst xmlns="http://schemas.openxmlformats.org/spreadsheetml/2006/main" count="306" uniqueCount="142">
  <si>
    <t>Export Komplet</t>
  </si>
  <si>
    <t/>
  </si>
  <si>
    <t>2.0</t>
  </si>
  <si>
    <t>ZAMOK</t>
  </si>
  <si>
    <t>False</t>
  </si>
  <si>
    <t>{b94b6ae1-ca0c-42a8-a9bf-6cc396c29efb}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</si>
  <si>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</si>
  <si>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</si>
  <si>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</si>
  <si>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</si>
  <si>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</si>
  <si>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</si>
  <si>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</si>
  <si>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</si>
  <si>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</si>
  <si>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</si>
  <si>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</si>
  <si>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Výběr a zpracování tržeb z pokladen turniketů a mincovníků veřejných WC v obvodu OŘ Praha 2022 - 2023</t>
  </si>
  <si>
    <t>KSO:</t>
  </si>
  <si>
    <t>CC-CZ:</t>
  </si>
  <si>
    <t>Místo:</t>
  </si>
  <si>
    <t>obvod OŘ Praha</t>
  </si>
  <si>
    <t>Datum:</t>
  </si>
  <si>
    <t>7. 9. 2022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</si>
  <si>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</si>
  <si>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</si>
  <si>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</si>
  <si>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</si>
  <si>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</si>
  <si>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</si>
  <si>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</si>
  <si>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</si>
  <si>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</si>
  <si>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</si>
  <si>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</si>
  <si>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</si>
  <si>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</si>
  <si>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</si>
  <si>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</si>
  <si>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</si>
  <si>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</si>
  <si>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</si>
  <si>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</si>
  <si>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</si>
  <si>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</si>
  <si>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</si>
  <si>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</si>
  <si>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</si>
  <si>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</si>
  <si>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</si>
  <si>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</si>
  <si>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</si>
  <si>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</si>
  <si>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</si>
  <si>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</si>
  <si>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</si>
  <si>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</si>
  <si>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</si>
  <si>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</si>
  <si>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</si>
  <si>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</si>
  <si>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</si>
  <si>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</si>
  <si>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</si>
  <si>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</si>
  <si>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</si>
  <si>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</si>
  <si>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</si>
  <si>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</si>
  <si>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</si>
  <si>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</si>
  <si>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</si>
  <si>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</si>
  <si>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</si>
  <si>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</si>
  <si>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</si>
  <si>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</si>
  <si>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</si>
  <si>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</si>
  <si>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</si>
  <si>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</si>
  <si>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</si>
  <si>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</si>
  <si>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</si>
  <si>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</si>
  <si>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</si>
  <si>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-1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</si>
  <si>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</si>
  <si>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</si>
  <si>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</si>
  <si>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</si>
  <si>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</si>
  <si>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</si>
  <si>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</si>
  <si>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</si>
  <si>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</si>
  <si>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</si>
  <si>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</si>
  <si>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K1</t>
  </si>
  <si>
    <t>Pokladna turniketu včetně doplnění spotřebního materiálu</t>
  </si>
  <si>
    <t>ROZPOCET</t>
  </si>
  <si>
    <t>K</t>
  </si>
  <si>
    <t>K1.1</t>
  </si>
  <si>
    <t>Výběr a zpracování tržby pokladny turniketu včetně doplnění spotřebního materiálu a běžné údržby v obvodu OŘ Praha</t>
  </si>
  <si>
    <t>kus</t>
  </si>
  <si>
    <t>4</t>
  </si>
  <si>
    <t>-2001681450</t>
  </si>
  <si>
    <t>P</t>
  </si>
  <si>
    <t>Poznámka k položce:_x000D_
Jedná se zejména o výběr finanční hotovosti z pokladny turniketu (CZK a EUR), naložení do přepravního vozidla, zabezpečený převoz na určené místo pro přepočet, rozdělení dle hodnoty mincí a bankovek, odeslání přepočtených částek na CZK a EUR účty objednatele, dopravu na místo, zajištění odstranění běžných závad v rámci výběru (např. ucpání mincemi či jiným předmětem, tiskárny, restart aj.), otírání čidel a zásobníků mincí, doplnění spotřebního materiálu (termopapír do tiskáren).</t>
  </si>
  <si>
    <t>K2</t>
  </si>
  <si>
    <t>Pokladna micovníku</t>
  </si>
  <si>
    <t>K2.1</t>
  </si>
  <si>
    <t>Výběr a zpracování tržby pokladny mincovníku včetně běžné údržby v obvodu OŘ Praha</t>
  </si>
  <si>
    <t>-390087268</t>
  </si>
  <si>
    <t>Poznámka k položce:_x000D_
Jedná se zejména o výběr finanční hotovosti z pokladny mincovníku (CZK a EUR), naložení do přepravního vozidla, zabezpečený převoz na určené místo pro přepočet, rozdělení dle hodnoty mincí, odeslání přepočtených částek na CZK a EUR účty objednatele, dopravu na místo, zajištění odstranění běžných závad v rámci výběru (např. ucpání mincemi či jiným předmětem, restart aj.), otírání čidel a zásobníků mincí</t>
  </si>
  <si>
    <t>K7</t>
  </si>
  <si>
    <t>Havarijní výjezd, asistence při opravě</t>
  </si>
  <si>
    <t>3</t>
  </si>
  <si>
    <t>K7.2</t>
  </si>
  <si>
    <t>Havarijní výjezd a odstranění běžné závady turniketů či mincovníků, asistence při opravě do 2h od nahlášení v obvodu OŘ Praha</t>
  </si>
  <si>
    <t>případ</t>
  </si>
  <si>
    <t>-1602346420</t>
  </si>
  <si>
    <t>Poznámka k položce:_x000D_
Jedná se o havarijní výjezd a odstranění náhlé závady turniketů či mincovníků v žst. (např. ucpání mincemi či jiným předmětem, restartování, zaseknutí papíru tiskárny aj.), případně asistence při opravě.</t>
  </si>
  <si>
    <t>01</t>
  </si>
  <si>
    <t>Spotřební materiál - turnikety</t>
  </si>
  <si>
    <t>M</t>
  </si>
  <si>
    <t>22090050R11</t>
  </si>
  <si>
    <t>Kotouč termopapíru pro použití v GPE4M, TCE 60/P80/17, 74 g/m2, průměr 80mm</t>
  </si>
  <si>
    <t>8</t>
  </si>
  <si>
    <t>603888183</t>
  </si>
  <si>
    <t>Poznámka k položce:_x000D_
žst. Kolín</t>
  </si>
  <si>
    <t>5</t>
  </si>
  <si>
    <t>22090050R12</t>
  </si>
  <si>
    <t>Kotouč termopapíru pro použití v GPE4M, TCE 60/P120/17, 74 g/m2, průměr 120mm</t>
  </si>
  <si>
    <t>687954929</t>
  </si>
  <si>
    <t>Poznámka k položce:_x000D_
žst. Praha Holešovice, žst. Praha Smíchov, žst. Praha Libeň, žst. Kralupy nad Vltavou, Praha Vysočany, Beroun</t>
  </si>
  <si>
    <t>6</t>
  </si>
  <si>
    <t>22090050R13</t>
  </si>
  <si>
    <t>Kotouč termopapíru typ 80/150/25, 75 g/m2, průměr 150mm</t>
  </si>
  <si>
    <t>1154931580</t>
  </si>
  <si>
    <t>Poznámka k položce:_x000D_
žst. Praha hlavní nádraží</t>
  </si>
  <si>
    <t>SOUPIS JEDNOTKOVÝCH 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</si>
</sst>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4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8" fillId="2" borderId="0" xfId="0" applyNumberFormat="1" applyFont="1" applyFill="1" applyBorder="1" applyAlignment="1" applyProtection="1">
      <alignment vertical="center"/>
      <protection locked="0"/>
    </xf>
    <xf numFmtId="14" fontId="18" fillId="2" borderId="0" xfId="0" applyNumberFormat="1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 applyProtection="1">
      <alignment horizontal="left"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s="1" customFormat="1" ht="36.950000000000003" customHeight="1"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S2" s="11" t="s">
        <v>6</v>
      </c>
      <c r="BT2" s="11" t="s">
        <v>7</v>
      </c>
    </row>
    <row r="3" spans="1:74" s="1" customFormat="1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4.95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pans="1:74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182" t="s">
        <v>14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6"/>
      <c r="AL5" s="16"/>
      <c r="AM5" s="16"/>
      <c r="AN5" s="16"/>
      <c r="AO5" s="16"/>
      <c r="AP5" s="16"/>
      <c r="AQ5" s="16"/>
      <c r="AR5" s="14"/>
      <c r="BE5" s="179" t="s">
        <v>15</v>
      </c>
      <c r="BS5" s="11" t="s">
        <v>6</v>
      </c>
    </row>
    <row r="6" spans="1:74" s="1" customFormat="1" ht="36.950000000000003" customHeight="1">
      <c r="B6" s="15"/>
      <c r="C6" s="16"/>
      <c r="D6" s="22" t="s">
        <v>16</v>
      </c>
      <c r="E6" s="16"/>
      <c r="F6" s="16"/>
      <c r="G6" s="16"/>
      <c r="H6" s="16"/>
      <c r="I6" s="16"/>
      <c r="J6" s="16"/>
      <c r="K6" s="184" t="s">
        <v>17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6"/>
      <c r="AL6" s="16"/>
      <c r="AM6" s="16"/>
      <c r="AN6" s="16"/>
      <c r="AO6" s="16"/>
      <c r="AP6" s="16"/>
      <c r="AQ6" s="16"/>
      <c r="AR6" s="14"/>
      <c r="BE6" s="180"/>
      <c r="BS6" s="11" t="s">
        <v>6</v>
      </c>
    </row>
    <row r="7" spans="1:74" s="1" customFormat="1" ht="12" customHeight="1">
      <c r="B7" s="15"/>
      <c r="C7" s="16"/>
      <c r="D7" s="23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19</v>
      </c>
      <c r="AL7" s="16"/>
      <c r="AM7" s="16"/>
      <c r="AN7" s="21" t="s">
        <v>1</v>
      </c>
      <c r="AO7" s="16"/>
      <c r="AP7" s="16"/>
      <c r="AQ7" s="16"/>
      <c r="AR7" s="14"/>
      <c r="BE7" s="180"/>
      <c r="BS7" s="11" t="s">
        <v>6</v>
      </c>
    </row>
    <row r="8" spans="1:74" s="1" customFormat="1" ht="12" customHeight="1">
      <c r="B8" s="15"/>
      <c r="C8" s="16"/>
      <c r="D8" s="23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22</v>
      </c>
      <c r="AL8" s="16"/>
      <c r="AM8" s="16"/>
      <c r="AN8" s="24" t="s">
        <v>23</v>
      </c>
      <c r="AO8" s="16"/>
      <c r="AP8" s="16"/>
      <c r="AQ8" s="16"/>
      <c r="AR8" s="14"/>
      <c r="BE8" s="180"/>
      <c r="BS8" s="11" t="s">
        <v>6</v>
      </c>
    </row>
    <row r="9" spans="1:74" s="1" customFormat="1" ht="14.45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180"/>
      <c r="BS9" s="11" t="s">
        <v>6</v>
      </c>
    </row>
    <row r="10" spans="1:74" s="1" customFormat="1" ht="12" customHeight="1">
      <c r="B10" s="15"/>
      <c r="C10" s="16"/>
      <c r="D10" s="23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25</v>
      </c>
      <c r="AL10" s="16"/>
      <c r="AM10" s="16"/>
      <c r="AN10" s="21" t="s">
        <v>26</v>
      </c>
      <c r="AO10" s="16"/>
      <c r="AP10" s="16"/>
      <c r="AQ10" s="16"/>
      <c r="AR10" s="14"/>
      <c r="BE10" s="180"/>
      <c r="BS10" s="11" t="s">
        <v>6</v>
      </c>
    </row>
    <row r="11" spans="1:74" s="1" customFormat="1" ht="18.399999999999999" customHeight="1">
      <c r="B11" s="15"/>
      <c r="C11" s="16"/>
      <c r="D11" s="16"/>
      <c r="E11" s="21" t="s">
        <v>27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28</v>
      </c>
      <c r="AL11" s="16"/>
      <c r="AM11" s="16"/>
      <c r="AN11" s="21" t="s">
        <v>29</v>
      </c>
      <c r="AO11" s="16"/>
      <c r="AP11" s="16"/>
      <c r="AQ11" s="16"/>
      <c r="AR11" s="14"/>
      <c r="BE11" s="180"/>
      <c r="BS11" s="11" t="s">
        <v>6</v>
      </c>
    </row>
    <row r="12" spans="1:74" s="1" customFormat="1" ht="6.95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180"/>
      <c r="BS12" s="11" t="s">
        <v>6</v>
      </c>
    </row>
    <row r="13" spans="1:74" s="1" customFormat="1" ht="12" customHeight="1">
      <c r="B13" s="15"/>
      <c r="C13" s="16"/>
      <c r="D13" s="23" t="s">
        <v>30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25</v>
      </c>
      <c r="AL13" s="16"/>
      <c r="AM13" s="16"/>
      <c r="AN13" s="25" t="s">
        <v>31</v>
      </c>
      <c r="AO13" s="16"/>
      <c r="AP13" s="16"/>
      <c r="AQ13" s="16"/>
      <c r="AR13" s="14"/>
      <c r="BE13" s="180"/>
      <c r="BS13" s="11" t="s">
        <v>6</v>
      </c>
    </row>
    <row r="14" spans="1:74" ht="12.75">
      <c r="B14" s="15"/>
      <c r="C14" s="16"/>
      <c r="D14" s="16"/>
      <c r="E14" s="185" t="s">
        <v>31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3" t="s">
        <v>28</v>
      </c>
      <c r="AL14" s="16"/>
      <c r="AM14" s="16"/>
      <c r="AN14" s="25" t="s">
        <v>31</v>
      </c>
      <c r="AO14" s="16"/>
      <c r="AP14" s="16"/>
      <c r="AQ14" s="16"/>
      <c r="AR14" s="14"/>
      <c r="BE14" s="180"/>
      <c r="BS14" s="11" t="s">
        <v>6</v>
      </c>
    </row>
    <row r="15" spans="1:74" s="1" customFormat="1" ht="6.95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180"/>
      <c r="BS15" s="11" t="s">
        <v>4</v>
      </c>
    </row>
    <row r="16" spans="1:74" s="1" customFormat="1" ht="12" customHeight="1">
      <c r="B16" s="15"/>
      <c r="C16" s="16"/>
      <c r="D16" s="23" t="s">
        <v>32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180"/>
      <c r="BS16" s="11" t="s">
        <v>4</v>
      </c>
    </row>
    <row r="17" spans="1:71" s="1" customFormat="1" ht="18.399999999999999" customHeight="1">
      <c r="B17" s="15"/>
      <c r="C17" s="16"/>
      <c r="D17" s="16"/>
      <c r="E17" s="21" t="s">
        <v>33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28</v>
      </c>
      <c r="AL17" s="16"/>
      <c r="AM17" s="16"/>
      <c r="AN17" s="21" t="s">
        <v>1</v>
      </c>
      <c r="AO17" s="16"/>
      <c r="AP17" s="16"/>
      <c r="AQ17" s="16"/>
      <c r="AR17" s="14"/>
      <c r="BE17" s="180"/>
      <c r="BS17" s="11" t="s">
        <v>34</v>
      </c>
    </row>
    <row r="18" spans="1:71" s="1" customFormat="1" ht="6.95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180"/>
      <c r="BS18" s="11" t="s">
        <v>6</v>
      </c>
    </row>
    <row r="19" spans="1:71" s="1" customFormat="1" ht="12" customHeight="1">
      <c r="B19" s="15"/>
      <c r="C19" s="16"/>
      <c r="D19" s="23" t="s">
        <v>35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180"/>
      <c r="BS19" s="11" t="s">
        <v>6</v>
      </c>
    </row>
    <row r="20" spans="1:71" s="1" customFormat="1" ht="18.399999999999999" customHeight="1">
      <c r="B20" s="15"/>
      <c r="C20" s="16"/>
      <c r="D20" s="16"/>
      <c r="E20" s="21" t="s">
        <v>36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28</v>
      </c>
      <c r="AL20" s="16"/>
      <c r="AM20" s="16"/>
      <c r="AN20" s="21" t="s">
        <v>1</v>
      </c>
      <c r="AO20" s="16"/>
      <c r="AP20" s="16"/>
      <c r="AQ20" s="16"/>
      <c r="AR20" s="14"/>
      <c r="BE20" s="180"/>
      <c r="BS20" s="11" t="s">
        <v>34</v>
      </c>
    </row>
    <row r="21" spans="1:71" s="1" customFormat="1" ht="6.95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180"/>
    </row>
    <row r="22" spans="1:71" s="1" customFormat="1" ht="12" customHeight="1">
      <c r="B22" s="15"/>
      <c r="C22" s="16"/>
      <c r="D22" s="23" t="s">
        <v>37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180"/>
    </row>
    <row r="23" spans="1:71" s="1" customFormat="1" ht="16.5" customHeight="1">
      <c r="B23" s="15"/>
      <c r="C23" s="16"/>
      <c r="D23" s="16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O23" s="16"/>
      <c r="AP23" s="16"/>
      <c r="AQ23" s="16"/>
      <c r="AR23" s="14"/>
      <c r="BE23" s="180"/>
    </row>
    <row r="24" spans="1:71" s="1" customFormat="1" ht="6.95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180"/>
    </row>
    <row r="25" spans="1:71" s="1" customFormat="1" ht="6.95" customHeight="1">
      <c r="B25" s="15"/>
      <c r="C25" s="1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16"/>
      <c r="AQ25" s="16"/>
      <c r="AR25" s="14"/>
      <c r="BE25" s="180"/>
    </row>
    <row r="26" spans="1:71" s="2" customFormat="1" ht="25.9" customHeight="1">
      <c r="A26" s="27"/>
      <c r="B26" s="28"/>
      <c r="C26" s="29"/>
      <c r="D26" s="30" t="s">
        <v>38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88" t="e">
        <f>ROUND(AG94,2)</f>
        <v>#REF!</v>
      </c>
      <c r="AL26" s="189"/>
      <c r="AM26" s="189"/>
      <c r="AN26" s="189"/>
      <c r="AO26" s="189"/>
      <c r="AP26" s="29"/>
      <c r="AQ26" s="29"/>
      <c r="AR26" s="32"/>
      <c r="BE26" s="180"/>
    </row>
    <row r="27" spans="1:71" s="2" customFormat="1" ht="6.95" customHeight="1">
      <c r="A27" s="27"/>
      <c r="B27" s="28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2"/>
      <c r="BE27" s="180"/>
    </row>
    <row r="28" spans="1:71" s="2" customFormat="1" ht="12.75">
      <c r="A28" s="27"/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190" t="s">
        <v>39</v>
      </c>
      <c r="M28" s="190"/>
      <c r="N28" s="190"/>
      <c r="O28" s="190"/>
      <c r="P28" s="190"/>
      <c r="Q28" s="29"/>
      <c r="R28" s="29"/>
      <c r="S28" s="29"/>
      <c r="T28" s="29"/>
      <c r="U28" s="29"/>
      <c r="V28" s="29"/>
      <c r="W28" s="190" t="s">
        <v>40</v>
      </c>
      <c r="X28" s="190"/>
      <c r="Y28" s="190"/>
      <c r="Z28" s="190"/>
      <c r="AA28" s="190"/>
      <c r="AB28" s="190"/>
      <c r="AC28" s="190"/>
      <c r="AD28" s="190"/>
      <c r="AE28" s="190"/>
      <c r="AF28" s="29"/>
      <c r="AG28" s="29"/>
      <c r="AH28" s="29"/>
      <c r="AI28" s="29"/>
      <c r="AJ28" s="29"/>
      <c r="AK28" s="190" t="s">
        <v>41</v>
      </c>
      <c r="AL28" s="190"/>
      <c r="AM28" s="190"/>
      <c r="AN28" s="190"/>
      <c r="AO28" s="190"/>
      <c r="AP28" s="29"/>
      <c r="AQ28" s="29"/>
      <c r="AR28" s="32"/>
      <c r="BE28" s="180"/>
    </row>
    <row r="29" spans="1:71" s="3" customFormat="1" ht="14.45" customHeight="1">
      <c r="B29" s="33"/>
      <c r="C29" s="34"/>
      <c r="D29" s="23" t="s">
        <v>42</v>
      </c>
      <c r="E29" s="34"/>
      <c r="F29" s="23" t="s">
        <v>43</v>
      </c>
      <c r="G29" s="34"/>
      <c r="H29" s="34"/>
      <c r="I29" s="34"/>
      <c r="J29" s="34"/>
      <c r="K29" s="34"/>
      <c r="L29" s="174">
        <v>0.21</v>
      </c>
      <c r="M29" s="173"/>
      <c r="N29" s="173"/>
      <c r="O29" s="173"/>
      <c r="P29" s="173"/>
      <c r="Q29" s="34"/>
      <c r="R29" s="34"/>
      <c r="S29" s="34"/>
      <c r="T29" s="34"/>
      <c r="U29" s="34"/>
      <c r="V29" s="34"/>
      <c r="W29" s="172" t="e">
        <f>ROUND(AZ94, 2)</f>
        <v>#REF!</v>
      </c>
      <c r="X29" s="173"/>
      <c r="Y29" s="173"/>
      <c r="Z29" s="173"/>
      <c r="AA29" s="173"/>
      <c r="AB29" s="173"/>
      <c r="AC29" s="173"/>
      <c r="AD29" s="173"/>
      <c r="AE29" s="173"/>
      <c r="AF29" s="34"/>
      <c r="AG29" s="34"/>
      <c r="AH29" s="34"/>
      <c r="AI29" s="34"/>
      <c r="AJ29" s="34"/>
      <c r="AK29" s="172" t="e">
        <f>ROUND(AV94, 2)</f>
        <v>#REF!</v>
      </c>
      <c r="AL29" s="173"/>
      <c r="AM29" s="173"/>
      <c r="AN29" s="173"/>
      <c r="AO29" s="173"/>
      <c r="AP29" s="34"/>
      <c r="AQ29" s="34"/>
      <c r="AR29" s="35"/>
      <c r="BE29" s="181"/>
    </row>
    <row r="30" spans="1:71" s="3" customFormat="1" ht="14.45" customHeight="1">
      <c r="B30" s="33"/>
      <c r="C30" s="34"/>
      <c r="D30" s="34"/>
      <c r="E30" s="34"/>
      <c r="F30" s="23" t="s">
        <v>44</v>
      </c>
      <c r="G30" s="34"/>
      <c r="H30" s="34"/>
      <c r="I30" s="34"/>
      <c r="J30" s="34"/>
      <c r="K30" s="34"/>
      <c r="L30" s="174">
        <v>0.15</v>
      </c>
      <c r="M30" s="173"/>
      <c r="N30" s="173"/>
      <c r="O30" s="173"/>
      <c r="P30" s="173"/>
      <c r="Q30" s="34"/>
      <c r="R30" s="34"/>
      <c r="S30" s="34"/>
      <c r="T30" s="34"/>
      <c r="U30" s="34"/>
      <c r="V30" s="34"/>
      <c r="W30" s="172" t="e">
        <f>ROUND(BA94, 2)</f>
        <v>#REF!</v>
      </c>
      <c r="X30" s="173"/>
      <c r="Y30" s="173"/>
      <c r="Z30" s="173"/>
      <c r="AA30" s="173"/>
      <c r="AB30" s="173"/>
      <c r="AC30" s="173"/>
      <c r="AD30" s="173"/>
      <c r="AE30" s="173"/>
      <c r="AF30" s="34"/>
      <c r="AG30" s="34"/>
      <c r="AH30" s="34"/>
      <c r="AI30" s="34"/>
      <c r="AJ30" s="34"/>
      <c r="AK30" s="172" t="e">
        <f>ROUND(AW94, 2)</f>
        <v>#REF!</v>
      </c>
      <c r="AL30" s="173"/>
      <c r="AM30" s="173"/>
      <c r="AN30" s="173"/>
      <c r="AO30" s="173"/>
      <c r="AP30" s="34"/>
      <c r="AQ30" s="34"/>
      <c r="AR30" s="35"/>
      <c r="BE30" s="181"/>
    </row>
    <row r="31" spans="1:71" s="3" customFormat="1" ht="14.45" hidden="1" customHeight="1">
      <c r="B31" s="33"/>
      <c r="C31" s="34"/>
      <c r="D31" s="34"/>
      <c r="E31" s="34"/>
      <c r="F31" s="23" t="s">
        <v>45</v>
      </c>
      <c r="G31" s="34"/>
      <c r="H31" s="34"/>
      <c r="I31" s="34"/>
      <c r="J31" s="34"/>
      <c r="K31" s="34"/>
      <c r="L31" s="174">
        <v>0.21</v>
      </c>
      <c r="M31" s="173"/>
      <c r="N31" s="173"/>
      <c r="O31" s="173"/>
      <c r="P31" s="173"/>
      <c r="Q31" s="34"/>
      <c r="R31" s="34"/>
      <c r="S31" s="34"/>
      <c r="T31" s="34"/>
      <c r="U31" s="34"/>
      <c r="V31" s="34"/>
      <c r="W31" s="172" t="e">
        <f>ROUND(BB94, 2)</f>
        <v>#REF!</v>
      </c>
      <c r="X31" s="173"/>
      <c r="Y31" s="173"/>
      <c r="Z31" s="173"/>
      <c r="AA31" s="173"/>
      <c r="AB31" s="173"/>
      <c r="AC31" s="173"/>
      <c r="AD31" s="173"/>
      <c r="AE31" s="173"/>
      <c r="AF31" s="34"/>
      <c r="AG31" s="34"/>
      <c r="AH31" s="34"/>
      <c r="AI31" s="34"/>
      <c r="AJ31" s="34"/>
      <c r="AK31" s="172">
        <v>0</v>
      </c>
      <c r="AL31" s="173"/>
      <c r="AM31" s="173"/>
      <c r="AN31" s="173"/>
      <c r="AO31" s="173"/>
      <c r="AP31" s="34"/>
      <c r="AQ31" s="34"/>
      <c r="AR31" s="35"/>
      <c r="BE31" s="181"/>
    </row>
    <row r="32" spans="1:71" s="3" customFormat="1" ht="14.45" hidden="1" customHeight="1">
      <c r="B32" s="33"/>
      <c r="C32" s="34"/>
      <c r="D32" s="34"/>
      <c r="E32" s="34"/>
      <c r="F32" s="23" t="s">
        <v>46</v>
      </c>
      <c r="G32" s="34"/>
      <c r="H32" s="34"/>
      <c r="I32" s="34"/>
      <c r="J32" s="34"/>
      <c r="K32" s="34"/>
      <c r="L32" s="174">
        <v>0.15</v>
      </c>
      <c r="M32" s="173"/>
      <c r="N32" s="173"/>
      <c r="O32" s="173"/>
      <c r="P32" s="173"/>
      <c r="Q32" s="34"/>
      <c r="R32" s="34"/>
      <c r="S32" s="34"/>
      <c r="T32" s="34"/>
      <c r="U32" s="34"/>
      <c r="V32" s="34"/>
      <c r="W32" s="172" t="e">
        <f>ROUND(BC94, 2)</f>
        <v>#REF!</v>
      </c>
      <c r="X32" s="173"/>
      <c r="Y32" s="173"/>
      <c r="Z32" s="173"/>
      <c r="AA32" s="173"/>
      <c r="AB32" s="173"/>
      <c r="AC32" s="173"/>
      <c r="AD32" s="173"/>
      <c r="AE32" s="173"/>
      <c r="AF32" s="34"/>
      <c r="AG32" s="34"/>
      <c r="AH32" s="34"/>
      <c r="AI32" s="34"/>
      <c r="AJ32" s="34"/>
      <c r="AK32" s="172">
        <v>0</v>
      </c>
      <c r="AL32" s="173"/>
      <c r="AM32" s="173"/>
      <c r="AN32" s="173"/>
      <c r="AO32" s="173"/>
      <c r="AP32" s="34"/>
      <c r="AQ32" s="34"/>
      <c r="AR32" s="35"/>
      <c r="BE32" s="181"/>
    </row>
    <row r="33" spans="1:57" s="3" customFormat="1" ht="14.45" hidden="1" customHeight="1">
      <c r="B33" s="33"/>
      <c r="C33" s="34"/>
      <c r="D33" s="34"/>
      <c r="E33" s="34"/>
      <c r="F33" s="23" t="s">
        <v>47</v>
      </c>
      <c r="G33" s="34"/>
      <c r="H33" s="34"/>
      <c r="I33" s="34"/>
      <c r="J33" s="34"/>
      <c r="K33" s="34"/>
      <c r="L33" s="174">
        <v>0</v>
      </c>
      <c r="M33" s="173"/>
      <c r="N33" s="173"/>
      <c r="O33" s="173"/>
      <c r="P33" s="173"/>
      <c r="Q33" s="34"/>
      <c r="R33" s="34"/>
      <c r="S33" s="34"/>
      <c r="T33" s="34"/>
      <c r="U33" s="34"/>
      <c r="V33" s="34"/>
      <c r="W33" s="172" t="e">
        <f>ROUND(BD94, 2)</f>
        <v>#REF!</v>
      </c>
      <c r="X33" s="173"/>
      <c r="Y33" s="173"/>
      <c r="Z33" s="173"/>
      <c r="AA33" s="173"/>
      <c r="AB33" s="173"/>
      <c r="AC33" s="173"/>
      <c r="AD33" s="173"/>
      <c r="AE33" s="173"/>
      <c r="AF33" s="34"/>
      <c r="AG33" s="34"/>
      <c r="AH33" s="34"/>
      <c r="AI33" s="34"/>
      <c r="AJ33" s="34"/>
      <c r="AK33" s="172">
        <v>0</v>
      </c>
      <c r="AL33" s="173"/>
      <c r="AM33" s="173"/>
      <c r="AN33" s="173"/>
      <c r="AO33" s="173"/>
      <c r="AP33" s="34"/>
      <c r="AQ33" s="34"/>
      <c r="AR33" s="35"/>
      <c r="BE33" s="181"/>
    </row>
    <row r="34" spans="1:57" s="2" customFormat="1" ht="6.95" customHeight="1">
      <c r="A34" s="27"/>
      <c r="B34" s="28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2"/>
      <c r="BE34" s="180"/>
    </row>
    <row r="35" spans="1:57" s="2" customFormat="1" ht="25.9" customHeight="1">
      <c r="A35" s="27"/>
      <c r="B35" s="28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175" t="s">
        <v>50</v>
      </c>
      <c r="Y35" s="176"/>
      <c r="Z35" s="176"/>
      <c r="AA35" s="176"/>
      <c r="AB35" s="176"/>
      <c r="AC35" s="38"/>
      <c r="AD35" s="38"/>
      <c r="AE35" s="38"/>
      <c r="AF35" s="38"/>
      <c r="AG35" s="38"/>
      <c r="AH35" s="38"/>
      <c r="AI35" s="38"/>
      <c r="AJ35" s="38"/>
      <c r="AK35" s="177" t="e">
        <f>SUM(AK26:AK33)</f>
        <v>#REF!</v>
      </c>
      <c r="AL35" s="176"/>
      <c r="AM35" s="176"/>
      <c r="AN35" s="176"/>
      <c r="AO35" s="178"/>
      <c r="AP35" s="36"/>
      <c r="AQ35" s="36"/>
      <c r="AR35" s="32"/>
      <c r="BE35" s="27"/>
    </row>
    <row r="36" spans="1:57" s="2" customFormat="1" ht="6.95" customHeight="1">
      <c r="A36" s="27"/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2"/>
      <c r="BE36" s="27"/>
    </row>
    <row r="37" spans="1:57" s="2" customFormat="1" ht="14.45" customHeight="1">
      <c r="A37" s="27"/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2"/>
      <c r="BE37" s="27"/>
    </row>
    <row r="38" spans="1:57" s="1" customFormat="1" ht="14.45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pans="1:57" s="1" customFormat="1" ht="14.45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pans="1:57" s="1" customFormat="1" ht="14.45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pans="1:57" s="1" customFormat="1" ht="14.45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pans="1:57" s="1" customFormat="1" ht="14.45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pans="1:57" s="1" customFormat="1" ht="14.45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pans="1:57" s="1" customFormat="1" ht="14.45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pans="1:57" s="1" customFormat="1" ht="14.45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pans="1:57" s="1" customFormat="1" ht="14.45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pans="1:57" s="1" customFormat="1" ht="14.45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pans="1:57" s="1" customFormat="1" ht="14.45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pans="1:57" s="2" customFormat="1" ht="14.45" customHeight="1">
      <c r="B49" s="40"/>
      <c r="C49" s="41"/>
      <c r="D49" s="42" t="s">
        <v>51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52</v>
      </c>
      <c r="AI49" s="43"/>
      <c r="AJ49" s="43"/>
      <c r="AK49" s="43"/>
      <c r="AL49" s="43"/>
      <c r="AM49" s="43"/>
      <c r="AN49" s="43"/>
      <c r="AO49" s="43"/>
      <c r="AP49" s="41"/>
      <c r="AQ49" s="41"/>
      <c r="AR49" s="44"/>
    </row>
    <row r="50" spans="1:57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 spans="1:57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 spans="1:57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 spans="1:57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 spans="1:57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 spans="1:57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 spans="1:57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 spans="1: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 spans="1:57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 spans="1:57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pans="1:57" s="2" customFormat="1" ht="12.75">
      <c r="A60" s="27"/>
      <c r="B60" s="28"/>
      <c r="C60" s="29"/>
      <c r="D60" s="45" t="s">
        <v>53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5" t="s">
        <v>54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5" t="s">
        <v>53</v>
      </c>
      <c r="AI60" s="31"/>
      <c r="AJ60" s="31"/>
      <c r="AK60" s="31"/>
      <c r="AL60" s="31"/>
      <c r="AM60" s="45" t="s">
        <v>54</v>
      </c>
      <c r="AN60" s="31"/>
      <c r="AO60" s="31"/>
      <c r="AP60" s="29"/>
      <c r="AQ60" s="29"/>
      <c r="AR60" s="32"/>
      <c r="BE60" s="27"/>
    </row>
    <row r="61" spans="1:57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 spans="1:57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 spans="1:57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pans="1:57" s="2" customFormat="1" ht="12.75">
      <c r="A64" s="27"/>
      <c r="B64" s="28"/>
      <c r="C64" s="29"/>
      <c r="D64" s="42" t="s">
        <v>55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2" t="s">
        <v>56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2"/>
      <c r="BE64" s="27"/>
    </row>
    <row r="65" spans="1:57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 spans="1:57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 spans="1:5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 spans="1:57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 spans="1:57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 spans="1:57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 spans="1:57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 spans="1:57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 spans="1:57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 spans="1:57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pans="1:57" s="2" customFormat="1" ht="12.75">
      <c r="A75" s="27"/>
      <c r="B75" s="28"/>
      <c r="C75" s="29"/>
      <c r="D75" s="45" t="s">
        <v>53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5" t="s">
        <v>54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5" t="s">
        <v>53</v>
      </c>
      <c r="AI75" s="31"/>
      <c r="AJ75" s="31"/>
      <c r="AK75" s="31"/>
      <c r="AL75" s="31"/>
      <c r="AM75" s="45" t="s">
        <v>54</v>
      </c>
      <c r="AN75" s="31"/>
      <c r="AO75" s="31"/>
      <c r="AP75" s="29"/>
      <c r="AQ75" s="29"/>
      <c r="AR75" s="32"/>
      <c r="BE75" s="27"/>
    </row>
    <row r="76" spans="1:57" s="2" customFormat="1">
      <c r="A76" s="27"/>
      <c r="B76" s="28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2"/>
      <c r="BE76" s="27"/>
    </row>
    <row r="77" spans="1:57" s="2" customFormat="1" ht="6.95" customHeight="1">
      <c r="A77" s="27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2"/>
      <c r="BE77" s="27"/>
    </row>
    <row r="81" spans="1:90" s="2" customFormat="1" ht="6.95" customHeight="1">
      <c r="A81" s="27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2"/>
      <c r="BE81" s="27"/>
    </row>
    <row r="82" spans="1:90" s="2" customFormat="1" ht="24.95" customHeight="1">
      <c r="A82" s="27"/>
      <c r="B82" s="28"/>
      <c r="C82" s="17" t="s">
        <v>57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2"/>
      <c r="BE82" s="27"/>
    </row>
    <row r="83" spans="1:90" s="2" customFormat="1" ht="6.95" customHeight="1">
      <c r="A83" s="27"/>
      <c r="B83" s="28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2"/>
      <c r="BE83" s="27"/>
    </row>
    <row r="84" spans="1:90" s="4" customFormat="1" ht="12" customHeight="1">
      <c r="B84" s="51"/>
      <c r="C84" s="23" t="s">
        <v>13</v>
      </c>
      <c r="D84" s="52"/>
      <c r="E84" s="52"/>
      <c r="F84" s="52"/>
      <c r="G84" s="52"/>
      <c r="H84" s="52"/>
      <c r="I84" s="52"/>
      <c r="J84" s="52"/>
      <c r="K84" s="52"/>
      <c r="L84" s="52" t="str">
        <f>K5</f>
        <v>OR_PHA</v>
      </c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3"/>
    </row>
    <row r="85" spans="1:90" s="5" customFormat="1" ht="36.950000000000003" customHeight="1">
      <c r="B85" s="54"/>
      <c r="C85" s="55" t="s">
        <v>16</v>
      </c>
      <c r="D85" s="56"/>
      <c r="E85" s="56"/>
      <c r="F85" s="56"/>
      <c r="G85" s="56"/>
      <c r="H85" s="56"/>
      <c r="I85" s="56"/>
      <c r="J85" s="56"/>
      <c r="K85" s="56"/>
      <c r="L85" s="161" t="str">
        <f>K6</f>
        <v>Výběr a zpracování tržeb z pokladen turniketů a mincovníků veřejných WC v obvodu OŘ Praha 2022 - 2023</v>
      </c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  <c r="AF85" s="162"/>
      <c r="AG85" s="162"/>
      <c r="AH85" s="162"/>
      <c r="AI85" s="162"/>
      <c r="AJ85" s="162"/>
      <c r="AK85" s="56"/>
      <c r="AL85" s="56"/>
      <c r="AM85" s="56"/>
      <c r="AN85" s="56"/>
      <c r="AO85" s="56"/>
      <c r="AP85" s="56"/>
      <c r="AQ85" s="56"/>
      <c r="AR85" s="57"/>
    </row>
    <row r="86" spans="1:90" s="2" customFormat="1" ht="6.95" customHeight="1">
      <c r="A86" s="27"/>
      <c r="B86" s="28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2"/>
      <c r="BE86" s="27"/>
    </row>
    <row r="87" spans="1:90" s="2" customFormat="1" ht="12" customHeight="1">
      <c r="A87" s="27"/>
      <c r="B87" s="28"/>
      <c r="C87" s="23" t="s">
        <v>20</v>
      </c>
      <c r="D87" s="29"/>
      <c r="E87" s="29"/>
      <c r="F87" s="29"/>
      <c r="G87" s="29"/>
      <c r="H87" s="29"/>
      <c r="I87" s="29"/>
      <c r="J87" s="29"/>
      <c r="K87" s="29"/>
      <c r="L87" s="58" t="str">
        <f>IF(K8="","",K8)</f>
        <v>obvod OŘ Praha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3" t="s">
        <v>22</v>
      </c>
      <c r="AJ87" s="29"/>
      <c r="AK87" s="29"/>
      <c r="AL87" s="29"/>
      <c r="AM87" s="163" t="str">
        <f>IF(AN8= "","",AN8)</f>
        <v>7. 9. 2022</v>
      </c>
      <c r="AN87" s="163"/>
      <c r="AO87" s="29"/>
      <c r="AP87" s="29"/>
      <c r="AQ87" s="29"/>
      <c r="AR87" s="32"/>
      <c r="BE87" s="27"/>
    </row>
    <row r="88" spans="1:90" s="2" customFormat="1" ht="6.95" customHeight="1">
      <c r="A88" s="27"/>
      <c r="B88" s="28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2"/>
      <c r="BE88" s="27"/>
    </row>
    <row r="89" spans="1:90" s="2" customFormat="1" ht="15.2" customHeight="1">
      <c r="A89" s="27"/>
      <c r="B89" s="28"/>
      <c r="C89" s="23" t="s">
        <v>24</v>
      </c>
      <c r="D89" s="29"/>
      <c r="E89" s="29"/>
      <c r="F89" s="29"/>
      <c r="G89" s="29"/>
      <c r="H89" s="29"/>
      <c r="I89" s="29"/>
      <c r="J89" s="29"/>
      <c r="K89" s="29"/>
      <c r="L89" s="52" t="str">
        <f>IF(E11= "","",E11)</f>
        <v>Správa železnic, státní organizace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3" t="s">
        <v>32</v>
      </c>
      <c r="AJ89" s="29"/>
      <c r="AK89" s="29"/>
      <c r="AL89" s="29"/>
      <c r="AM89" s="164" t="str">
        <f>IF(E17="","",E17)</f>
        <v xml:space="preserve"> </v>
      </c>
      <c r="AN89" s="165"/>
      <c r="AO89" s="165"/>
      <c r="AP89" s="165"/>
      <c r="AQ89" s="29"/>
      <c r="AR89" s="32"/>
      <c r="AS89" s="166" t="s">
        <v>58</v>
      </c>
      <c r="AT89" s="167"/>
      <c r="AU89" s="59"/>
      <c r="AV89" s="59"/>
      <c r="AW89" s="59"/>
      <c r="AX89" s="59"/>
      <c r="AY89" s="59"/>
      <c r="AZ89" s="59"/>
      <c r="BA89" s="59"/>
      <c r="BB89" s="59"/>
      <c r="BC89" s="59"/>
      <c r="BD89" s="60"/>
      <c r="BE89" s="27"/>
    </row>
    <row r="90" spans="1:90" s="2" customFormat="1" ht="15.2" customHeight="1">
      <c r="A90" s="27"/>
      <c r="B90" s="28"/>
      <c r="C90" s="23" t="s">
        <v>30</v>
      </c>
      <c r="D90" s="29"/>
      <c r="E90" s="29"/>
      <c r="F90" s="29"/>
      <c r="G90" s="29"/>
      <c r="H90" s="29"/>
      <c r="I90" s="29"/>
      <c r="J90" s="29"/>
      <c r="K90" s="29"/>
      <c r="L90" s="52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3" t="s">
        <v>35</v>
      </c>
      <c r="AJ90" s="29"/>
      <c r="AK90" s="29"/>
      <c r="AL90" s="29"/>
      <c r="AM90" s="164" t="str">
        <f>IF(E20="","",E20)</f>
        <v>L. Ulrich, DiS.</v>
      </c>
      <c r="AN90" s="165"/>
      <c r="AO90" s="165"/>
      <c r="AP90" s="165"/>
      <c r="AQ90" s="29"/>
      <c r="AR90" s="32"/>
      <c r="AS90" s="168"/>
      <c r="AT90" s="169"/>
      <c r="AU90" s="61"/>
      <c r="AV90" s="61"/>
      <c r="AW90" s="61"/>
      <c r="AX90" s="61"/>
      <c r="AY90" s="61"/>
      <c r="AZ90" s="61"/>
      <c r="BA90" s="61"/>
      <c r="BB90" s="61"/>
      <c r="BC90" s="61"/>
      <c r="BD90" s="62"/>
      <c r="BE90" s="27"/>
    </row>
    <row r="91" spans="1:90" s="2" customFormat="1" ht="10.9" customHeight="1">
      <c r="A91" s="27"/>
      <c r="B91" s="28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2"/>
      <c r="AS91" s="170"/>
      <c r="AT91" s="171"/>
      <c r="AU91" s="63"/>
      <c r="AV91" s="63"/>
      <c r="AW91" s="63"/>
      <c r="AX91" s="63"/>
      <c r="AY91" s="63"/>
      <c r="AZ91" s="63"/>
      <c r="BA91" s="63"/>
      <c r="BB91" s="63"/>
      <c r="BC91" s="63"/>
      <c r="BD91" s="64"/>
      <c r="BE91" s="27"/>
    </row>
    <row r="92" spans="1:90" s="2" customFormat="1" ht="29.25" customHeight="1">
      <c r="A92" s="27"/>
      <c r="B92" s="28"/>
      <c r="C92" s="151" t="s">
        <v>59</v>
      </c>
      <c r="D92" s="152"/>
      <c r="E92" s="152"/>
      <c r="F92" s="152"/>
      <c r="G92" s="152"/>
      <c r="H92" s="65"/>
      <c r="I92" s="153" t="s">
        <v>60</v>
      </c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  <c r="V92" s="152"/>
      <c r="W92" s="152"/>
      <c r="X92" s="152"/>
      <c r="Y92" s="152"/>
      <c r="Z92" s="152"/>
      <c r="AA92" s="152"/>
      <c r="AB92" s="152"/>
      <c r="AC92" s="152"/>
      <c r="AD92" s="152"/>
      <c r="AE92" s="152"/>
      <c r="AF92" s="152"/>
      <c r="AG92" s="154" t="s">
        <v>61</v>
      </c>
      <c r="AH92" s="152"/>
      <c r="AI92" s="152"/>
      <c r="AJ92" s="152"/>
      <c r="AK92" s="152"/>
      <c r="AL92" s="152"/>
      <c r="AM92" s="152"/>
      <c r="AN92" s="153" t="s">
        <v>62</v>
      </c>
      <c r="AO92" s="152"/>
      <c r="AP92" s="155"/>
      <c r="AQ92" s="66" t="s">
        <v>63</v>
      </c>
      <c r="AR92" s="32"/>
      <c r="AS92" s="67" t="s">
        <v>64</v>
      </c>
      <c r="AT92" s="68" t="s">
        <v>65</v>
      </c>
      <c r="AU92" s="68" t="s">
        <v>66</v>
      </c>
      <c r="AV92" s="68" t="s">
        <v>67</v>
      </c>
      <c r="AW92" s="68" t="s">
        <v>68</v>
      </c>
      <c r="AX92" s="68" t="s">
        <v>69</v>
      </c>
      <c r="AY92" s="68" t="s">
        <v>70</v>
      </c>
      <c r="AZ92" s="68" t="s">
        <v>71</v>
      </c>
      <c r="BA92" s="68" t="s">
        <v>72</v>
      </c>
      <c r="BB92" s="68" t="s">
        <v>73</v>
      </c>
      <c r="BC92" s="68" t="s">
        <v>74</v>
      </c>
      <c r="BD92" s="69" t="s">
        <v>75</v>
      </c>
      <c r="BE92" s="27"/>
    </row>
    <row r="93" spans="1:90" s="2" customFormat="1" ht="10.9" customHeight="1">
      <c r="A93" s="27"/>
      <c r="B93" s="28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2"/>
      <c r="AS93" s="70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2"/>
      <c r="BE93" s="27"/>
    </row>
    <row r="94" spans="1:90" s="6" customFormat="1" ht="32.450000000000003" customHeight="1">
      <c r="B94" s="73"/>
      <c r="C94" s="74" t="s">
        <v>76</v>
      </c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159" t="e">
        <f>ROUND(AG95,2)</f>
        <v>#REF!</v>
      </c>
      <c r="AH94" s="159"/>
      <c r="AI94" s="159"/>
      <c r="AJ94" s="159"/>
      <c r="AK94" s="159"/>
      <c r="AL94" s="159"/>
      <c r="AM94" s="159"/>
      <c r="AN94" s="160" t="e">
        <f>SUM(AG94,AT94)</f>
        <v>#REF!</v>
      </c>
      <c r="AO94" s="160"/>
      <c r="AP94" s="160"/>
      <c r="AQ94" s="76" t="s">
        <v>1</v>
      </c>
      <c r="AR94" s="77"/>
      <c r="AS94" s="78">
        <f>ROUND(AS95,2)</f>
        <v>0</v>
      </c>
      <c r="AT94" s="79" t="e">
        <f>ROUND(SUM(AV94:AW94),2)</f>
        <v>#REF!</v>
      </c>
      <c r="AU94" s="80" t="e">
        <f>ROUND(AU95,5)</f>
        <v>#REF!</v>
      </c>
      <c r="AV94" s="79" t="e">
        <f>ROUND(AZ94*L29,2)</f>
        <v>#REF!</v>
      </c>
      <c r="AW94" s="79" t="e">
        <f>ROUND(BA94*L30,2)</f>
        <v>#REF!</v>
      </c>
      <c r="AX94" s="79" t="e">
        <f>ROUND(BB94*L29,2)</f>
        <v>#REF!</v>
      </c>
      <c r="AY94" s="79" t="e">
        <f>ROUND(BC94*L30,2)</f>
        <v>#REF!</v>
      </c>
      <c r="AZ94" s="79" t="e">
        <f>ROUND(AZ95,2)</f>
        <v>#REF!</v>
      </c>
      <c r="BA94" s="79" t="e">
        <f>ROUND(BA95,2)</f>
        <v>#REF!</v>
      </c>
      <c r="BB94" s="79" t="e">
        <f>ROUND(BB95,2)</f>
        <v>#REF!</v>
      </c>
      <c r="BC94" s="79" t="e">
        <f>ROUND(BC95,2)</f>
        <v>#REF!</v>
      </c>
      <c r="BD94" s="81" t="e">
        <f>ROUND(BD95,2)</f>
        <v>#REF!</v>
      </c>
      <c r="BS94" s="82" t="s">
        <v>77</v>
      </c>
      <c r="BT94" s="82" t="s">
        <v>78</v>
      </c>
      <c r="BV94" s="82" t="s">
        <v>79</v>
      </c>
      <c r="BW94" s="82" t="s">
        <v>5</v>
      </c>
      <c r="BX94" s="82" t="s">
        <v>80</v>
      </c>
      <c r="CL94" s="82" t="s">
        <v>1</v>
      </c>
    </row>
    <row r="95" spans="1:90" s="7" customFormat="1" ht="37.5" customHeight="1">
      <c r="A95" s="83" t="s">
        <v>81</v>
      </c>
      <c r="B95" s="84"/>
      <c r="C95" s="85"/>
      <c r="D95" s="158" t="s">
        <v>14</v>
      </c>
      <c r="E95" s="158"/>
      <c r="F95" s="158"/>
      <c r="G95" s="158"/>
      <c r="H95" s="158"/>
      <c r="I95" s="86"/>
      <c r="J95" s="158" t="s">
        <v>17</v>
      </c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58"/>
      <c r="Z95" s="158"/>
      <c r="AA95" s="158"/>
      <c r="AB95" s="158"/>
      <c r="AC95" s="158"/>
      <c r="AD95" s="158"/>
      <c r="AE95" s="158"/>
      <c r="AF95" s="158"/>
      <c r="AG95" s="156" t="e">
        <f>'OR_PHA - Výběr a zpracová...'!#REF!</f>
        <v>#REF!</v>
      </c>
      <c r="AH95" s="157"/>
      <c r="AI95" s="157"/>
      <c r="AJ95" s="157"/>
      <c r="AK95" s="157"/>
      <c r="AL95" s="157"/>
      <c r="AM95" s="157"/>
      <c r="AN95" s="156" t="e">
        <f>SUM(AG95,AT95)</f>
        <v>#REF!</v>
      </c>
      <c r="AO95" s="157"/>
      <c r="AP95" s="157"/>
      <c r="AQ95" s="87" t="s">
        <v>82</v>
      </c>
      <c r="AR95" s="88"/>
      <c r="AS95" s="89">
        <v>0</v>
      </c>
      <c r="AT95" s="90" t="e">
        <f>ROUND(SUM(AV95:AW95),2)</f>
        <v>#REF!</v>
      </c>
      <c r="AU95" s="91" t="e">
        <f>'OR_PHA - Výběr a zpracová...'!N15</f>
        <v>#REF!</v>
      </c>
      <c r="AV95" s="90" t="e">
        <f>'OR_PHA - Výběr a zpracová...'!#REF!</f>
        <v>#REF!</v>
      </c>
      <c r="AW95" s="90" t="e">
        <f>'OR_PHA - Výběr a zpracová...'!#REF!</f>
        <v>#REF!</v>
      </c>
      <c r="AX95" s="90" t="e">
        <f>'OR_PHA - Výběr a zpracová...'!#REF!</f>
        <v>#REF!</v>
      </c>
      <c r="AY95" s="90" t="e">
        <f>'OR_PHA - Výběr a zpracová...'!#REF!</f>
        <v>#REF!</v>
      </c>
      <c r="AZ95" s="90" t="e">
        <f>'OR_PHA - Výběr a zpracová...'!#REF!</f>
        <v>#REF!</v>
      </c>
      <c r="BA95" s="90" t="e">
        <f>'OR_PHA - Výběr a zpracová...'!#REF!</f>
        <v>#REF!</v>
      </c>
      <c r="BB95" s="90" t="e">
        <f>'OR_PHA - Výběr a zpracová...'!#REF!</f>
        <v>#REF!</v>
      </c>
      <c r="BC95" s="90" t="e">
        <f>'OR_PHA - Výběr a zpracová...'!#REF!</f>
        <v>#REF!</v>
      </c>
      <c r="BD95" s="92" t="e">
        <f>'OR_PHA - Výběr a zpracová...'!#REF!</f>
        <v>#REF!</v>
      </c>
      <c r="BT95" s="93" t="s">
        <v>83</v>
      </c>
      <c r="BU95" s="93" t="s">
        <v>84</v>
      </c>
      <c r="BV95" s="93" t="s">
        <v>79</v>
      </c>
      <c r="BW95" s="93" t="s">
        <v>5</v>
      </c>
      <c r="BX95" s="93" t="s">
        <v>80</v>
      </c>
      <c r="CL95" s="93" t="s">
        <v>1</v>
      </c>
    </row>
    <row r="96" spans="1:90" s="2" customFormat="1" ht="30" customHeight="1">
      <c r="A96" s="27"/>
      <c r="B96" s="28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2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</row>
    <row r="97" spans="1:57" s="2" customFormat="1" ht="6.95" customHeight="1">
      <c r="A97" s="27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2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</row>
  </sheetData>
  <sheetProtection algorithmName="SHA-512" hashValue="jtB6fImsdmreRHY1Z035Ss8qfqGXc5USoDRESphMwWEPSEl0n8X1ElZOrh90EGJ/htr59SY6HnU2ZLDKj/etNQ==" saltValue="QWPeLaRLSp6CUkvP29sdehDcIiWcDtARHccjVGNqSTfzWxuCIw3fKN04EMVrpibeKln8oIjd4XuamiCsWvwS6g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Výběr a zpracov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K32"/>
  <sheetViews>
    <sheetView showGridLines="0" tabSelected="1" workbookViewId="0">
      <selection activeCell="U10" sqref="U1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64.5" style="1" customWidth="1"/>
    <col min="7" max="7" width="7.5" style="1" customWidth="1"/>
    <col min="8" max="8" width="24.6640625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3" spans="1:61" s="2" customFormat="1" ht="6.95" customHeight="1">
      <c r="A3" s="27"/>
      <c r="B3" s="49"/>
      <c r="C3" s="50"/>
      <c r="D3" s="50"/>
      <c r="E3" s="50"/>
      <c r="F3" s="50"/>
      <c r="G3" s="50"/>
      <c r="H3" s="50"/>
      <c r="I3" s="50"/>
      <c r="J3" s="44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61" s="2" customFormat="1" ht="24.95" customHeight="1">
      <c r="A4" s="27"/>
      <c r="B4" s="28"/>
      <c r="C4" s="149" t="s">
        <v>141</v>
      </c>
      <c r="D4" s="29"/>
      <c r="E4" s="29"/>
      <c r="F4" s="29"/>
      <c r="G4" s="29"/>
      <c r="H4" s="29"/>
      <c r="I4" s="29"/>
      <c r="J4" s="44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61" s="2" customFormat="1" ht="6.95" customHeight="1">
      <c r="A5" s="27"/>
      <c r="B5" s="28"/>
      <c r="C5" s="29"/>
      <c r="D5" s="29"/>
      <c r="E5" s="29"/>
      <c r="F5" s="29"/>
      <c r="G5" s="29"/>
      <c r="H5" s="29"/>
      <c r="I5" s="29"/>
      <c r="J5" s="44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61" s="2" customFormat="1" ht="12" customHeight="1">
      <c r="A6" s="27"/>
      <c r="B6" s="28"/>
      <c r="C6" s="23" t="s">
        <v>16</v>
      </c>
      <c r="D6" s="29"/>
      <c r="E6" s="29"/>
      <c r="F6" s="29"/>
      <c r="G6" s="29"/>
      <c r="H6" s="29"/>
      <c r="I6" s="29"/>
      <c r="J6" s="44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</row>
    <row r="7" spans="1:61" s="2" customFormat="1" ht="30" customHeight="1">
      <c r="A7" s="27"/>
      <c r="B7" s="28"/>
      <c r="C7" s="29"/>
      <c r="D7" s="29"/>
      <c r="E7" s="161" t="s">
        <v>17</v>
      </c>
      <c r="F7" s="191"/>
      <c r="G7" s="191"/>
      <c r="H7" s="29"/>
      <c r="I7" s="29"/>
      <c r="J7" s="44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</row>
    <row r="8" spans="1:61" s="2" customFormat="1" ht="6.95" customHeight="1">
      <c r="A8" s="27"/>
      <c r="B8" s="28"/>
      <c r="C8" s="29"/>
      <c r="D8" s="29"/>
      <c r="E8" s="29"/>
      <c r="F8" s="29"/>
      <c r="G8" s="29"/>
      <c r="H8" s="29"/>
      <c r="I8" s="29"/>
      <c r="J8" s="44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</row>
    <row r="9" spans="1:61" s="2" customFormat="1" ht="12" customHeight="1">
      <c r="A9" s="27"/>
      <c r="B9" s="28"/>
      <c r="C9" s="23" t="s">
        <v>20</v>
      </c>
      <c r="D9" s="29"/>
      <c r="E9" s="29"/>
      <c r="F9" s="21" t="s">
        <v>21</v>
      </c>
      <c r="G9" s="23" t="s">
        <v>22</v>
      </c>
      <c r="H9" s="148">
        <v>44818</v>
      </c>
      <c r="I9" s="29"/>
      <c r="J9" s="44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</row>
    <row r="10" spans="1:61" s="2" customFormat="1" ht="6.95" customHeight="1">
      <c r="A10" s="27"/>
      <c r="B10" s="28"/>
      <c r="C10" s="29"/>
      <c r="D10" s="29"/>
      <c r="E10" s="29"/>
      <c r="F10" s="29"/>
      <c r="G10" s="29"/>
      <c r="H10" s="29"/>
      <c r="I10" s="29"/>
      <c r="J10" s="44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</row>
    <row r="11" spans="1:61" s="2" customFormat="1" ht="15.2" customHeight="1">
      <c r="A11" s="27"/>
      <c r="B11" s="28"/>
      <c r="C11" s="23" t="s">
        <v>24</v>
      </c>
      <c r="D11" s="29"/>
      <c r="E11" s="29"/>
      <c r="F11" s="21" t="s">
        <v>27</v>
      </c>
      <c r="G11" s="23" t="s">
        <v>32</v>
      </c>
      <c r="I11" s="29"/>
      <c r="J11" s="44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</row>
    <row r="12" spans="1:61" s="2" customFormat="1" ht="15.2" customHeight="1">
      <c r="A12" s="27"/>
      <c r="B12" s="28"/>
      <c r="C12" s="23" t="s">
        <v>30</v>
      </c>
      <c r="D12" s="29"/>
      <c r="E12" s="29"/>
      <c r="F12" s="147" t="s">
        <v>31</v>
      </c>
      <c r="G12" s="23" t="s">
        <v>35</v>
      </c>
      <c r="I12" s="29"/>
      <c r="J12" s="44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</row>
    <row r="13" spans="1:61" s="2" customFormat="1" ht="10.35" customHeight="1">
      <c r="A13" s="27"/>
      <c r="B13" s="28"/>
      <c r="C13" s="29"/>
      <c r="D13" s="29"/>
      <c r="E13" s="29"/>
      <c r="F13" s="29"/>
      <c r="G13" s="29"/>
      <c r="H13" s="29"/>
      <c r="I13" s="29"/>
      <c r="J13" s="44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</row>
    <row r="14" spans="1:61" s="8" customFormat="1" ht="29.25" customHeight="1">
      <c r="A14" s="94"/>
      <c r="B14" s="95"/>
      <c r="C14" s="96" t="s">
        <v>87</v>
      </c>
      <c r="D14" s="97" t="s">
        <v>63</v>
      </c>
      <c r="E14" s="97" t="s">
        <v>59</v>
      </c>
      <c r="F14" s="97" t="s">
        <v>60</v>
      </c>
      <c r="G14" s="97" t="s">
        <v>88</v>
      </c>
      <c r="H14" s="97" t="s">
        <v>89</v>
      </c>
      <c r="I14" s="98" t="s">
        <v>90</v>
      </c>
      <c r="J14" s="99"/>
      <c r="K14" s="67" t="s">
        <v>1</v>
      </c>
      <c r="L14" s="68" t="s">
        <v>42</v>
      </c>
      <c r="M14" s="68" t="s">
        <v>91</v>
      </c>
      <c r="N14" s="68" t="s">
        <v>92</v>
      </c>
      <c r="O14" s="68" t="s">
        <v>93</v>
      </c>
      <c r="P14" s="68" t="s">
        <v>94</v>
      </c>
      <c r="Q14" s="68" t="s">
        <v>95</v>
      </c>
      <c r="R14" s="69" t="s">
        <v>96</v>
      </c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</row>
    <row r="15" spans="1:61" s="2" customFormat="1" ht="22.9" customHeight="1">
      <c r="A15" s="27"/>
      <c r="B15" s="28"/>
      <c r="C15" s="74" t="s">
        <v>97</v>
      </c>
      <c r="D15" s="29"/>
      <c r="E15" s="29"/>
      <c r="F15" s="29"/>
      <c r="G15" s="29"/>
      <c r="H15" s="29"/>
      <c r="I15" s="29"/>
      <c r="J15" s="32"/>
      <c r="K15" s="70"/>
      <c r="L15" s="100"/>
      <c r="M15" s="71"/>
      <c r="N15" s="101" t="e">
        <f>N16+N19+N22+N25</f>
        <v>#REF!</v>
      </c>
      <c r="O15" s="71"/>
      <c r="P15" s="101" t="e">
        <f>P16+P19+P22+P25</f>
        <v>#REF!</v>
      </c>
      <c r="Q15" s="71"/>
      <c r="R15" s="102" t="e">
        <f>R16+R19+R22+R25</f>
        <v>#REF!</v>
      </c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R15" s="11" t="s">
        <v>77</v>
      </c>
      <c r="AS15" s="11" t="s">
        <v>86</v>
      </c>
      <c r="BI15" s="103" t="e">
        <f>BI16+BI19+BI22+BI25</f>
        <v>#REF!</v>
      </c>
    </row>
    <row r="16" spans="1:61" s="9" customFormat="1" ht="25.9" customHeight="1">
      <c r="B16" s="104"/>
      <c r="C16" s="105"/>
      <c r="D16" s="106" t="s">
        <v>77</v>
      </c>
      <c r="E16" s="107" t="s">
        <v>98</v>
      </c>
      <c r="F16" s="107" t="s">
        <v>99</v>
      </c>
      <c r="G16" s="105"/>
      <c r="H16" s="108"/>
      <c r="I16" s="105"/>
      <c r="J16" s="109"/>
      <c r="K16" s="110"/>
      <c r="L16" s="111"/>
      <c r="M16" s="111"/>
      <c r="N16" s="112" t="e">
        <f>SUM(N17:N18)</f>
        <v>#REF!</v>
      </c>
      <c r="O16" s="111"/>
      <c r="P16" s="112" t="e">
        <f>SUM(P17:P18)</f>
        <v>#REF!</v>
      </c>
      <c r="Q16" s="111"/>
      <c r="R16" s="113" t="e">
        <f>SUM(R17:R18)</f>
        <v>#REF!</v>
      </c>
      <c r="AP16" s="114" t="s">
        <v>83</v>
      </c>
      <c r="AR16" s="115" t="s">
        <v>77</v>
      </c>
      <c r="AS16" s="115" t="s">
        <v>78</v>
      </c>
      <c r="AW16" s="114" t="s">
        <v>100</v>
      </c>
      <c r="BI16" s="116" t="e">
        <f>SUM(BI17:BI18)</f>
        <v>#REF!</v>
      </c>
    </row>
    <row r="17" spans="1:63" s="2" customFormat="1" ht="37.9" customHeight="1">
      <c r="A17" s="27"/>
      <c r="B17" s="28"/>
      <c r="C17" s="117" t="s">
        <v>83</v>
      </c>
      <c r="D17" s="117" t="s">
        <v>101</v>
      </c>
      <c r="E17" s="118" t="s">
        <v>102</v>
      </c>
      <c r="F17" s="119" t="s">
        <v>103</v>
      </c>
      <c r="G17" s="120" t="s">
        <v>104</v>
      </c>
      <c r="H17" s="121"/>
      <c r="I17" s="122"/>
      <c r="J17" s="32"/>
      <c r="K17" s="123" t="s">
        <v>1</v>
      </c>
      <c r="L17" s="124" t="s">
        <v>43</v>
      </c>
      <c r="M17" s="63"/>
      <c r="N17" s="125" t="e">
        <f>M17*#REF!</f>
        <v>#REF!</v>
      </c>
      <c r="O17" s="125">
        <v>0</v>
      </c>
      <c r="P17" s="125" t="e">
        <f>O17*#REF!</f>
        <v>#REF!</v>
      </c>
      <c r="Q17" s="125">
        <v>0</v>
      </c>
      <c r="R17" s="126" t="e">
        <f>Q17*#REF!</f>
        <v>#REF!</v>
      </c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P17" s="127" t="s">
        <v>105</v>
      </c>
      <c r="AR17" s="127" t="s">
        <v>101</v>
      </c>
      <c r="AS17" s="127" t="s">
        <v>83</v>
      </c>
      <c r="AW17" s="11" t="s">
        <v>100</v>
      </c>
      <c r="BC17" s="128" t="e">
        <f>IF(L17="základní",#REF!,0)</f>
        <v>#REF!</v>
      </c>
      <c r="BD17" s="128">
        <f>IF(L17="snížená",#REF!,0)</f>
        <v>0</v>
      </c>
      <c r="BE17" s="128">
        <f>IF(L17="zákl. přenesená",#REF!,0)</f>
        <v>0</v>
      </c>
      <c r="BF17" s="128">
        <f>IF(L17="sníž. přenesená",#REF!,0)</f>
        <v>0</v>
      </c>
      <c r="BG17" s="128">
        <f>IF(L17="nulová",#REF!,0)</f>
        <v>0</v>
      </c>
      <c r="BH17" s="11" t="s">
        <v>83</v>
      </c>
      <c r="BI17" s="128" t="e">
        <f>ROUND(H17*#REF!,2)</f>
        <v>#REF!</v>
      </c>
      <c r="BJ17" s="11" t="s">
        <v>105</v>
      </c>
      <c r="BK17" s="127" t="s">
        <v>106</v>
      </c>
    </row>
    <row r="18" spans="1:63" s="2" customFormat="1" ht="68.25">
      <c r="A18" s="27"/>
      <c r="B18" s="28"/>
      <c r="C18" s="29"/>
      <c r="D18" s="129" t="s">
        <v>107</v>
      </c>
      <c r="E18" s="29"/>
      <c r="F18" s="130" t="s">
        <v>108</v>
      </c>
      <c r="G18" s="29"/>
      <c r="H18" s="131"/>
      <c r="I18" s="29"/>
      <c r="J18" s="32"/>
      <c r="K18" s="132"/>
      <c r="L18" s="133"/>
      <c r="M18" s="63"/>
      <c r="N18" s="63"/>
      <c r="O18" s="63"/>
      <c r="P18" s="63"/>
      <c r="Q18" s="63"/>
      <c r="R18" s="64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R18" s="11" t="s">
        <v>107</v>
      </c>
      <c r="AS18" s="11" t="s">
        <v>83</v>
      </c>
    </row>
    <row r="19" spans="1:63" s="9" customFormat="1" ht="25.9" customHeight="1">
      <c r="B19" s="104"/>
      <c r="C19" s="105"/>
      <c r="D19" s="106" t="s">
        <v>77</v>
      </c>
      <c r="E19" s="107" t="s">
        <v>109</v>
      </c>
      <c r="F19" s="107" t="s">
        <v>110</v>
      </c>
      <c r="G19" s="105"/>
      <c r="H19" s="108"/>
      <c r="I19" s="105"/>
      <c r="J19" s="109"/>
      <c r="K19" s="110"/>
      <c r="L19" s="111"/>
      <c r="M19" s="111"/>
      <c r="N19" s="112" t="e">
        <f>SUM(N20:N21)</f>
        <v>#REF!</v>
      </c>
      <c r="O19" s="111"/>
      <c r="P19" s="112" t="e">
        <f>SUM(P20:P21)</f>
        <v>#REF!</v>
      </c>
      <c r="Q19" s="111"/>
      <c r="R19" s="113" t="e">
        <f>SUM(R20:R21)</f>
        <v>#REF!</v>
      </c>
      <c r="AP19" s="114" t="s">
        <v>83</v>
      </c>
      <c r="AR19" s="115" t="s">
        <v>77</v>
      </c>
      <c r="AS19" s="115" t="s">
        <v>78</v>
      </c>
      <c r="AW19" s="114" t="s">
        <v>100</v>
      </c>
      <c r="BI19" s="116" t="e">
        <f>SUM(BI20:BI21)</f>
        <v>#REF!</v>
      </c>
    </row>
    <row r="20" spans="1:63" s="2" customFormat="1" ht="24.2" customHeight="1">
      <c r="A20" s="27"/>
      <c r="B20" s="28"/>
      <c r="C20" s="117" t="s">
        <v>85</v>
      </c>
      <c r="D20" s="117" t="s">
        <v>101</v>
      </c>
      <c r="E20" s="118" t="s">
        <v>111</v>
      </c>
      <c r="F20" s="119" t="s">
        <v>112</v>
      </c>
      <c r="G20" s="120" t="s">
        <v>104</v>
      </c>
      <c r="H20" s="121"/>
      <c r="I20" s="122"/>
      <c r="J20" s="32"/>
      <c r="K20" s="123" t="s">
        <v>1</v>
      </c>
      <c r="L20" s="124" t="s">
        <v>43</v>
      </c>
      <c r="M20" s="63"/>
      <c r="N20" s="125" t="e">
        <f>M20*#REF!</f>
        <v>#REF!</v>
      </c>
      <c r="O20" s="125">
        <v>0</v>
      </c>
      <c r="P20" s="125" t="e">
        <f>O20*#REF!</f>
        <v>#REF!</v>
      </c>
      <c r="Q20" s="125">
        <v>0</v>
      </c>
      <c r="R20" s="126" t="e">
        <f>Q20*#REF!</f>
        <v>#REF!</v>
      </c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P20" s="127" t="s">
        <v>105</v>
      </c>
      <c r="AR20" s="127" t="s">
        <v>101</v>
      </c>
      <c r="AS20" s="127" t="s">
        <v>83</v>
      </c>
      <c r="AW20" s="11" t="s">
        <v>100</v>
      </c>
      <c r="BC20" s="128" t="e">
        <f>IF(L20="základní",#REF!,0)</f>
        <v>#REF!</v>
      </c>
      <c r="BD20" s="128">
        <f>IF(L20="snížená",#REF!,0)</f>
        <v>0</v>
      </c>
      <c r="BE20" s="128">
        <f>IF(L20="zákl. přenesená",#REF!,0)</f>
        <v>0</v>
      </c>
      <c r="BF20" s="128">
        <f>IF(L20="sníž. přenesená",#REF!,0)</f>
        <v>0</v>
      </c>
      <c r="BG20" s="128">
        <f>IF(L20="nulová",#REF!,0)</f>
        <v>0</v>
      </c>
      <c r="BH20" s="11" t="s">
        <v>83</v>
      </c>
      <c r="BI20" s="128" t="e">
        <f>ROUND(H20*#REF!,2)</f>
        <v>#REF!</v>
      </c>
      <c r="BJ20" s="11" t="s">
        <v>105</v>
      </c>
      <c r="BK20" s="127" t="s">
        <v>113</v>
      </c>
    </row>
    <row r="21" spans="1:63" s="2" customFormat="1" ht="58.5">
      <c r="A21" s="27"/>
      <c r="B21" s="28"/>
      <c r="C21" s="29"/>
      <c r="D21" s="129" t="s">
        <v>107</v>
      </c>
      <c r="E21" s="29"/>
      <c r="F21" s="130" t="s">
        <v>114</v>
      </c>
      <c r="G21" s="29"/>
      <c r="H21" s="131"/>
      <c r="I21" s="29"/>
      <c r="J21" s="32"/>
      <c r="K21" s="132"/>
      <c r="L21" s="133"/>
      <c r="M21" s="63"/>
      <c r="N21" s="63"/>
      <c r="O21" s="63"/>
      <c r="P21" s="63"/>
      <c r="Q21" s="63"/>
      <c r="R21" s="64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R21" s="11" t="s">
        <v>107</v>
      </c>
      <c r="AS21" s="11" t="s">
        <v>83</v>
      </c>
    </row>
    <row r="22" spans="1:63" s="9" customFormat="1" ht="25.9" customHeight="1">
      <c r="B22" s="104"/>
      <c r="C22" s="105"/>
      <c r="D22" s="106" t="s">
        <v>77</v>
      </c>
      <c r="E22" s="107" t="s">
        <v>115</v>
      </c>
      <c r="F22" s="107" t="s">
        <v>116</v>
      </c>
      <c r="G22" s="105"/>
      <c r="H22" s="108"/>
      <c r="I22" s="105"/>
      <c r="J22" s="109"/>
      <c r="K22" s="110"/>
      <c r="L22" s="111"/>
      <c r="M22" s="111"/>
      <c r="N22" s="112" t="e">
        <f>SUM(N23:N24)</f>
        <v>#REF!</v>
      </c>
      <c r="O22" s="111"/>
      <c r="P22" s="112" t="e">
        <f>SUM(P23:P24)</f>
        <v>#REF!</v>
      </c>
      <c r="Q22" s="111"/>
      <c r="R22" s="113" t="e">
        <f>SUM(R23:R24)</f>
        <v>#REF!</v>
      </c>
      <c r="AP22" s="114" t="s">
        <v>83</v>
      </c>
      <c r="AR22" s="115" t="s">
        <v>77</v>
      </c>
      <c r="AS22" s="115" t="s">
        <v>78</v>
      </c>
      <c r="AW22" s="114" t="s">
        <v>100</v>
      </c>
      <c r="BI22" s="116" t="e">
        <f>SUM(BI23:BI24)</f>
        <v>#REF!</v>
      </c>
    </row>
    <row r="23" spans="1:63" s="2" customFormat="1" ht="37.9" customHeight="1">
      <c r="A23" s="27"/>
      <c r="B23" s="28"/>
      <c r="C23" s="117" t="s">
        <v>117</v>
      </c>
      <c r="D23" s="117" t="s">
        <v>101</v>
      </c>
      <c r="E23" s="118" t="s">
        <v>118</v>
      </c>
      <c r="F23" s="119" t="s">
        <v>119</v>
      </c>
      <c r="G23" s="120" t="s">
        <v>120</v>
      </c>
      <c r="H23" s="121"/>
      <c r="I23" s="122"/>
      <c r="J23" s="32"/>
      <c r="K23" s="123" t="s">
        <v>1</v>
      </c>
      <c r="L23" s="124" t="s">
        <v>43</v>
      </c>
      <c r="M23" s="63"/>
      <c r="N23" s="125" t="e">
        <f>M23*#REF!</f>
        <v>#REF!</v>
      </c>
      <c r="O23" s="125">
        <v>0</v>
      </c>
      <c r="P23" s="125" t="e">
        <f>O23*#REF!</f>
        <v>#REF!</v>
      </c>
      <c r="Q23" s="125">
        <v>0</v>
      </c>
      <c r="R23" s="126" t="e">
        <f>Q23*#REF!</f>
        <v>#REF!</v>
      </c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P23" s="127" t="s">
        <v>105</v>
      </c>
      <c r="AR23" s="127" t="s">
        <v>101</v>
      </c>
      <c r="AS23" s="127" t="s">
        <v>83</v>
      </c>
      <c r="AW23" s="11" t="s">
        <v>100</v>
      </c>
      <c r="BC23" s="128" t="e">
        <f>IF(L23="základní",#REF!,0)</f>
        <v>#REF!</v>
      </c>
      <c r="BD23" s="128">
        <f>IF(L23="snížená",#REF!,0)</f>
        <v>0</v>
      </c>
      <c r="BE23" s="128">
        <f>IF(L23="zákl. přenesená",#REF!,0)</f>
        <v>0</v>
      </c>
      <c r="BF23" s="128">
        <f>IF(L23="sníž. přenesená",#REF!,0)</f>
        <v>0</v>
      </c>
      <c r="BG23" s="128">
        <f>IF(L23="nulová",#REF!,0)</f>
        <v>0</v>
      </c>
      <c r="BH23" s="11" t="s">
        <v>83</v>
      </c>
      <c r="BI23" s="128" t="e">
        <f>ROUND(H23*#REF!,2)</f>
        <v>#REF!</v>
      </c>
      <c r="BJ23" s="11" t="s">
        <v>105</v>
      </c>
      <c r="BK23" s="127" t="s">
        <v>121</v>
      </c>
    </row>
    <row r="24" spans="1:63" s="2" customFormat="1" ht="39">
      <c r="A24" s="27"/>
      <c r="B24" s="28"/>
      <c r="C24" s="29"/>
      <c r="D24" s="129" t="s">
        <v>107</v>
      </c>
      <c r="E24" s="29"/>
      <c r="F24" s="130" t="s">
        <v>122</v>
      </c>
      <c r="G24" s="29"/>
      <c r="H24" s="131"/>
      <c r="I24" s="29"/>
      <c r="J24" s="32"/>
      <c r="K24" s="132"/>
      <c r="L24" s="133"/>
      <c r="M24" s="63"/>
      <c r="N24" s="63"/>
      <c r="O24" s="63"/>
      <c r="P24" s="63"/>
      <c r="Q24" s="63"/>
      <c r="R24" s="64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R24" s="11" t="s">
        <v>107</v>
      </c>
      <c r="AS24" s="11" t="s">
        <v>83</v>
      </c>
    </row>
    <row r="25" spans="1:63" s="9" customFormat="1" ht="25.9" customHeight="1">
      <c r="B25" s="104"/>
      <c r="C25" s="105"/>
      <c r="D25" s="106" t="s">
        <v>77</v>
      </c>
      <c r="E25" s="107" t="s">
        <v>123</v>
      </c>
      <c r="F25" s="107" t="s">
        <v>124</v>
      </c>
      <c r="G25" s="105"/>
      <c r="H25" s="108"/>
      <c r="I25" s="105"/>
      <c r="J25" s="109"/>
      <c r="K25" s="110"/>
      <c r="L25" s="111"/>
      <c r="M25" s="111"/>
      <c r="N25" s="112" t="e">
        <f>SUM(N26:N31)</f>
        <v>#REF!</v>
      </c>
      <c r="O25" s="111"/>
      <c r="P25" s="112" t="e">
        <f>SUM(P26:P31)</f>
        <v>#REF!</v>
      </c>
      <c r="Q25" s="111"/>
      <c r="R25" s="113" t="e">
        <f>SUM(R26:R31)</f>
        <v>#REF!</v>
      </c>
      <c r="AP25" s="114" t="s">
        <v>83</v>
      </c>
      <c r="AR25" s="115" t="s">
        <v>77</v>
      </c>
      <c r="AS25" s="115" t="s">
        <v>78</v>
      </c>
      <c r="AW25" s="114" t="s">
        <v>100</v>
      </c>
      <c r="BI25" s="116" t="e">
        <f>SUM(BI26:BI31)</f>
        <v>#REF!</v>
      </c>
    </row>
    <row r="26" spans="1:63" s="2" customFormat="1" ht="24.2" customHeight="1">
      <c r="A26" s="27"/>
      <c r="B26" s="28"/>
      <c r="C26" s="134" t="s">
        <v>105</v>
      </c>
      <c r="D26" s="134" t="s">
        <v>125</v>
      </c>
      <c r="E26" s="135" t="s">
        <v>126</v>
      </c>
      <c r="F26" s="136" t="s">
        <v>127</v>
      </c>
      <c r="G26" s="137" t="s">
        <v>104</v>
      </c>
      <c r="H26" s="138"/>
      <c r="I26" s="139"/>
      <c r="J26" s="140"/>
      <c r="K26" s="141" t="s">
        <v>1</v>
      </c>
      <c r="L26" s="142" t="s">
        <v>43</v>
      </c>
      <c r="M26" s="63"/>
      <c r="N26" s="125" t="e">
        <f>M26*#REF!</f>
        <v>#REF!</v>
      </c>
      <c r="O26" s="125">
        <v>0</v>
      </c>
      <c r="P26" s="125" t="e">
        <f>O26*#REF!</f>
        <v>#REF!</v>
      </c>
      <c r="Q26" s="125">
        <v>0</v>
      </c>
      <c r="R26" s="126" t="e">
        <f>Q26*#REF!</f>
        <v>#REF!</v>
      </c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P26" s="127" t="s">
        <v>128</v>
      </c>
      <c r="AR26" s="127" t="s">
        <v>125</v>
      </c>
      <c r="AS26" s="127" t="s">
        <v>83</v>
      </c>
      <c r="AW26" s="11" t="s">
        <v>100</v>
      </c>
      <c r="BC26" s="128" t="e">
        <f>IF(L26="základní",#REF!,0)</f>
        <v>#REF!</v>
      </c>
      <c r="BD26" s="128">
        <f>IF(L26="snížená",#REF!,0)</f>
        <v>0</v>
      </c>
      <c r="BE26" s="128">
        <f>IF(L26="zákl. přenesená",#REF!,0)</f>
        <v>0</v>
      </c>
      <c r="BF26" s="128">
        <f>IF(L26="sníž. přenesená",#REF!,0)</f>
        <v>0</v>
      </c>
      <c r="BG26" s="128">
        <f>IF(L26="nulová",#REF!,0)</f>
        <v>0</v>
      </c>
      <c r="BH26" s="11" t="s">
        <v>83</v>
      </c>
      <c r="BI26" s="128" t="e">
        <f>ROUND(H26*#REF!,2)</f>
        <v>#REF!</v>
      </c>
      <c r="BJ26" s="11" t="s">
        <v>105</v>
      </c>
      <c r="BK26" s="127" t="s">
        <v>129</v>
      </c>
    </row>
    <row r="27" spans="1:63" s="2" customFormat="1" ht="19.5">
      <c r="A27" s="27"/>
      <c r="B27" s="28"/>
      <c r="C27" s="29"/>
      <c r="D27" s="129" t="s">
        <v>107</v>
      </c>
      <c r="E27" s="29"/>
      <c r="F27" s="130" t="s">
        <v>130</v>
      </c>
      <c r="G27" s="29"/>
      <c r="H27" s="131"/>
      <c r="I27" s="29"/>
      <c r="J27" s="32"/>
      <c r="K27" s="132"/>
      <c r="L27" s="133"/>
      <c r="M27" s="63"/>
      <c r="N27" s="63"/>
      <c r="O27" s="63"/>
      <c r="P27" s="63"/>
      <c r="Q27" s="63"/>
      <c r="R27" s="64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R27" s="11" t="s">
        <v>107</v>
      </c>
      <c r="AS27" s="11" t="s">
        <v>83</v>
      </c>
    </row>
    <row r="28" spans="1:63" s="2" customFormat="1" ht="24.2" customHeight="1">
      <c r="A28" s="27"/>
      <c r="B28" s="28"/>
      <c r="C28" s="134" t="s">
        <v>131</v>
      </c>
      <c r="D28" s="134" t="s">
        <v>125</v>
      </c>
      <c r="E28" s="135" t="s">
        <v>132</v>
      </c>
      <c r="F28" s="136" t="s">
        <v>133</v>
      </c>
      <c r="G28" s="137" t="s">
        <v>104</v>
      </c>
      <c r="H28" s="138"/>
      <c r="I28" s="139"/>
      <c r="J28" s="140"/>
      <c r="K28" s="141" t="s">
        <v>1</v>
      </c>
      <c r="L28" s="142" t="s">
        <v>43</v>
      </c>
      <c r="M28" s="63"/>
      <c r="N28" s="125" t="e">
        <f>M28*#REF!</f>
        <v>#REF!</v>
      </c>
      <c r="O28" s="125">
        <v>0</v>
      </c>
      <c r="P28" s="125" t="e">
        <f>O28*#REF!</f>
        <v>#REF!</v>
      </c>
      <c r="Q28" s="125">
        <v>0</v>
      </c>
      <c r="R28" s="126" t="e">
        <f>Q28*#REF!</f>
        <v>#REF!</v>
      </c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P28" s="127" t="s">
        <v>128</v>
      </c>
      <c r="AR28" s="127" t="s">
        <v>125</v>
      </c>
      <c r="AS28" s="127" t="s">
        <v>83</v>
      </c>
      <c r="AW28" s="11" t="s">
        <v>100</v>
      </c>
      <c r="BC28" s="128" t="e">
        <f>IF(L28="základní",#REF!,0)</f>
        <v>#REF!</v>
      </c>
      <c r="BD28" s="128">
        <f>IF(L28="snížená",#REF!,0)</f>
        <v>0</v>
      </c>
      <c r="BE28" s="128">
        <f>IF(L28="zákl. přenesená",#REF!,0)</f>
        <v>0</v>
      </c>
      <c r="BF28" s="128">
        <f>IF(L28="sníž. přenesená",#REF!,0)</f>
        <v>0</v>
      </c>
      <c r="BG28" s="128">
        <f>IF(L28="nulová",#REF!,0)</f>
        <v>0</v>
      </c>
      <c r="BH28" s="11" t="s">
        <v>83</v>
      </c>
      <c r="BI28" s="128" t="e">
        <f>ROUND(H28*#REF!,2)</f>
        <v>#REF!</v>
      </c>
      <c r="BJ28" s="11" t="s">
        <v>105</v>
      </c>
      <c r="BK28" s="127" t="s">
        <v>134</v>
      </c>
    </row>
    <row r="29" spans="1:63" s="2" customFormat="1" ht="29.25">
      <c r="A29" s="27"/>
      <c r="B29" s="28"/>
      <c r="C29" s="29"/>
      <c r="D29" s="129" t="s">
        <v>107</v>
      </c>
      <c r="E29" s="29"/>
      <c r="F29" s="130" t="s">
        <v>135</v>
      </c>
      <c r="G29" s="29"/>
      <c r="H29" s="131"/>
      <c r="I29" s="29"/>
      <c r="J29" s="32"/>
      <c r="K29" s="132"/>
      <c r="L29" s="133"/>
      <c r="M29" s="63"/>
      <c r="N29" s="63"/>
      <c r="O29" s="63"/>
      <c r="P29" s="63"/>
      <c r="Q29" s="63"/>
      <c r="R29" s="64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R29" s="11" t="s">
        <v>107</v>
      </c>
      <c r="AS29" s="11" t="s">
        <v>83</v>
      </c>
    </row>
    <row r="30" spans="1:63" s="2" customFormat="1" ht="24.2" customHeight="1">
      <c r="A30" s="27"/>
      <c r="B30" s="28"/>
      <c r="C30" s="134" t="s">
        <v>136</v>
      </c>
      <c r="D30" s="134" t="s">
        <v>125</v>
      </c>
      <c r="E30" s="135" t="s">
        <v>137</v>
      </c>
      <c r="F30" s="136" t="s">
        <v>138</v>
      </c>
      <c r="G30" s="137" t="s">
        <v>104</v>
      </c>
      <c r="H30" s="138"/>
      <c r="I30" s="139"/>
      <c r="J30" s="140"/>
      <c r="K30" s="141" t="s">
        <v>1</v>
      </c>
      <c r="L30" s="142" t="s">
        <v>43</v>
      </c>
      <c r="M30" s="63"/>
      <c r="N30" s="125" t="e">
        <f>M30*#REF!</f>
        <v>#REF!</v>
      </c>
      <c r="O30" s="125">
        <v>0</v>
      </c>
      <c r="P30" s="125" t="e">
        <f>O30*#REF!</f>
        <v>#REF!</v>
      </c>
      <c r="Q30" s="125">
        <v>0</v>
      </c>
      <c r="R30" s="126" t="e">
        <f>Q30*#REF!</f>
        <v>#REF!</v>
      </c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P30" s="127" t="s">
        <v>128</v>
      </c>
      <c r="AR30" s="127" t="s">
        <v>125</v>
      </c>
      <c r="AS30" s="127" t="s">
        <v>83</v>
      </c>
      <c r="AW30" s="11" t="s">
        <v>100</v>
      </c>
      <c r="BC30" s="128" t="e">
        <f>IF(L30="základní",#REF!,0)</f>
        <v>#REF!</v>
      </c>
      <c r="BD30" s="128">
        <f>IF(L30="snížená",#REF!,0)</f>
        <v>0</v>
      </c>
      <c r="BE30" s="128">
        <f>IF(L30="zákl. přenesená",#REF!,0)</f>
        <v>0</v>
      </c>
      <c r="BF30" s="128">
        <f>IF(L30="sníž. přenesená",#REF!,0)</f>
        <v>0</v>
      </c>
      <c r="BG30" s="128">
        <f>IF(L30="nulová",#REF!,0)</f>
        <v>0</v>
      </c>
      <c r="BH30" s="11" t="s">
        <v>83</v>
      </c>
      <c r="BI30" s="128" t="e">
        <f>ROUND(H30*#REF!,2)</f>
        <v>#REF!</v>
      </c>
      <c r="BJ30" s="11" t="s">
        <v>105</v>
      </c>
      <c r="BK30" s="127" t="s">
        <v>139</v>
      </c>
    </row>
    <row r="31" spans="1:63" s="2" customFormat="1" ht="19.5">
      <c r="A31" s="27"/>
      <c r="B31" s="28"/>
      <c r="C31" s="29"/>
      <c r="D31" s="129" t="s">
        <v>107</v>
      </c>
      <c r="E31" s="29"/>
      <c r="F31" s="130" t="s">
        <v>140</v>
      </c>
      <c r="G31" s="29"/>
      <c r="H31" s="131"/>
      <c r="I31" s="29"/>
      <c r="J31" s="32"/>
      <c r="K31" s="143"/>
      <c r="L31" s="144"/>
      <c r="M31" s="145"/>
      <c r="N31" s="145"/>
      <c r="O31" s="145"/>
      <c r="P31" s="145"/>
      <c r="Q31" s="145"/>
      <c r="R31" s="146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R31" s="11" t="s">
        <v>107</v>
      </c>
      <c r="AS31" s="11" t="s">
        <v>83</v>
      </c>
    </row>
    <row r="32" spans="1:63" s="2" customFormat="1" ht="6.95" customHeight="1">
      <c r="A32" s="27"/>
      <c r="B32" s="47"/>
      <c r="C32" s="48"/>
      <c r="D32" s="48"/>
      <c r="E32" s="48"/>
      <c r="F32" s="48"/>
      <c r="G32" s="48"/>
      <c r="H32" s="48"/>
      <c r="I32" s="48"/>
      <c r="J32" s="32"/>
      <c r="K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</row>
  </sheetData>
  <sheetProtection algorithmName="SHA-512" hashValue="DamkNvU6xf0PRwgLAjWr8zkkHQFjodBtA7dH0CRkAgvfN9ugj9hI2nLCIJKFKCBaRGQJJMu/LCdFNXFYY4bL8Q==" saltValue="rHQiFBCR7SRDyyvK2I+eIA==" spinCount="100000" sheet="1" objects="1" scenarios="1" formatColumns="0" formatRows="0" autoFilter="0"/>
  <autoFilter ref="C14:I31"/>
  <mergeCells count="1">
    <mergeCell ref="E7:G7"/>
  </mergeCells>
  <pageMargins left="0.39370078740157483" right="0.39370078740157483" top="0.39370078740157483" bottom="0.39370078740157483" header="0" footer="0"/>
  <pageSetup paperSize="9" scale="9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OR_PHA - Výběr a zpracová...</vt:lpstr>
      <vt:lpstr>'OR_PHA - Výběr a zpracová...'!Názvy_tisku</vt:lpstr>
      <vt:lpstr>'Rekapitulace zakázky'!Názvy_tisku</vt:lpstr>
      <vt:lpstr>'OR_PHA - Výběr a zpracová...'!Oblast_tisku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2022-09-14T06:32:32Z</cp:lastPrinted>
  <dcterms:created xsi:type="dcterms:W3CDTF">2022-09-14T05:15:35Z</dcterms:created>
  <dcterms:modified xsi:type="dcterms:W3CDTF">2022-09-14T06:32:40Z</dcterms:modified>
</cp:coreProperties>
</file>